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B56242BB-4969-4505-A42E-8602AD2A4EC5}" xr6:coauthVersionLast="47" xr6:coauthVersionMax="47" xr10:uidLastSave="{00000000-0000-0000-0000-000000000000}"/>
  <bookViews>
    <workbookView xWindow="1275" yWindow="6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47" i="5"/>
  <c r="BD49" i="5"/>
  <c r="AE28" i="5"/>
  <c r="H32" i="5"/>
  <c r="AE36" i="5"/>
  <c r="D32" i="5"/>
  <c r="E32" i="5"/>
  <c r="AE34" i="5"/>
  <c r="AE53" i="5"/>
  <c r="AE78" i="5"/>
  <c r="AE33" i="5"/>
  <c r="BD36" i="5"/>
  <c r="AE47" i="5"/>
  <c r="AE83" i="5"/>
  <c r="BD55" i="5"/>
  <c r="AE41" i="5" l="1"/>
  <c r="BD27" i="5"/>
  <c r="BD53" i="5"/>
  <c r="B44" i="22"/>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R27" i="15"/>
  <c r="R24" i="15" s="1"/>
  <c r="F30" i="15"/>
  <c r="F31" i="15"/>
  <c r="F33" i="15"/>
  <c r="N27" i="15"/>
  <c r="D24" i="15"/>
  <c r="F29" i="15" l="1"/>
  <c r="AE27" i="15"/>
  <c r="AE24" i="15" s="1"/>
  <c r="Z27" i="15"/>
  <c r="Z24" i="15" s="1"/>
  <c r="E31" i="15"/>
  <c r="E29" i="15"/>
  <c r="V27" i="15"/>
  <c r="V24" i="15" s="1"/>
  <c r="AC28" i="15"/>
  <c r="E33" i="15"/>
  <c r="AC33" i="15"/>
  <c r="N24" i="15"/>
  <c r="F27" i="15"/>
  <c r="E30" i="15"/>
  <c r="AC30" i="15"/>
  <c r="F24" i="15" l="1"/>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<sst xmlns="http://schemas.openxmlformats.org/spreadsheetml/2006/main" count="4548" uniqueCount="556">
  <si>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</si>
  <si>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</si>
  <si>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</si>
  <si>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</si>
  <si>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</si>
  <si>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</si>
  <si>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</si>
  <si>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</si>
  <si>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</si>
  <si>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</si>
  <si>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</si>
  <si>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</si>
  <si>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</si>
  <si>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</si>
  <si>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</si>
  <si>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</si>
  <si>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</si>
  <si>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</si>
  <si>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</si>
  <si>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</si>
  <si>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</si>
  <si>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</si>
  <si>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</si>
  <si>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</si>
  <si>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</si>
  <si>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</si>
  <si>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</si>
  <si>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</si>
  <si>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</si>
  <si>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</si>
  <si>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</si>
  <si>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</si>
  <si>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</si>
  <si>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</si>
  <si>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</si>
  <si>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</si>
  <si>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</si>
  <si>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</si>
  <si>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</si>
  <si>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</si>
  <si>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</si>
  <si>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</si>
  <si>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</si>
  <si>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</si>
  <si>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</si>
  <si>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</si>
  <si>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</si>
  <si>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</si>
  <si>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</si>
  <si>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</si>
  <si>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</si>
  <si>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</si>
  <si>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</si>
  <si>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</si>
  <si>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</si>
  <si>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</si>
  <si>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</si>
  <si>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</si>
  <si>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</si>
  <si>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</si>
  <si>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</si>
  <si>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</si>
  <si>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</si>
  <si>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</si>
  <si>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</si>
  <si>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</si>
  <si>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</si>
  <si>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</si>
  <si>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</si>
  <si>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</si>
  <si>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</si>
  <si>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</si>
  <si>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</si>
  <si>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</si>
  <si>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</si>
  <si>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</si>
  <si>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</si>
  <si>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</si>
  <si>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</si>
  <si>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</si>
  <si>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</si>
  <si>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</si>
  <si>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</si>
  <si>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</si>
  <si>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</si>
  <si>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</si>
  <si>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</si>
  <si>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</si>
  <si>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</si>
  <si>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</si>
  <si>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</si>
  <si>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</si>
  <si>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</si>
  <si>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</si>
  <si>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</si>
  <si>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</si>
  <si>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</si>
  <si>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</si>
  <si>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</si>
  <si>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</si>
  <si>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</si>
  <si>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</si>
  <si>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</si>
  <si>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</si>
  <si>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</si>
  <si>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</si>
  <si>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</si>
  <si>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</si>
  <si>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</si>
  <si>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</si>
  <si>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</si>
  <si>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</si>
  <si>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</si>
  <si>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</si>
  <si>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</si>
  <si>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</si>
  <si>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</si>
  <si>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</si>
  <si>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</si>
  <si>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</si>
  <si>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</si>
  <si>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</si>
  <si>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</si>
  <si>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</si>
  <si>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</si>
  <si>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</si>
  <si>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</si>
  <si>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</si>
  <si>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</si>
  <si>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</si>
  <si>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</si>
  <si>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</si>
  <si>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</si>
  <si>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</si>
  <si>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</si>
  <si>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</si>
  <si>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</si>
  <si>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</si>
  <si>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</si>
  <si>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</si>
  <si>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</si>
  <si>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</si>
  <si>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</si>
  <si>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</si>
  <si>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</si>
  <si>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</si>
  <si>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</si>
  <si>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</si>
  <si>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</si>
  <si>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</si>
  <si>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</si>
  <si>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</si>
  <si>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</si>
  <si>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</si>
  <si>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</si>
  <si>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</si>
  <si>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</si>
  <si>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</si>
  <si>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</si>
  <si>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</si>
  <si>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</si>
  <si>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</si>
  <si>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</si>
  <si>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</si>
  <si>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</si>
  <si>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</si>
  <si>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</si>
  <si>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</si>
  <si>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</si>
  <si>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</si>
  <si>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</si>
  <si>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</si>
  <si>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</si>
  <si>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</si>
  <si>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</si>
  <si>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</si>
  <si>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</si>
  <si>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</si>
  <si>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</si>
  <si>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</si>
  <si>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</si>
  <si>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</si>
  <si>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</si>
  <si>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</si>
  <si>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</si>
  <si>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</si>
  <si>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</si>
  <si>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</si>
  <si>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</si>
  <si>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</si>
  <si>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</si>
  <si>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</si>
  <si>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</si>
  <si>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</si>
  <si>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</si>
  <si>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</si>
  <si>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</si>
  <si>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</si>
  <si>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</si>
  <si>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</si>
  <si>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</si>
  <si>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</si>
  <si>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</si>
  <si>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</si>
  <si>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</si>
  <si>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</si>
  <si>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</si>
  <si>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</si>
  <si>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</si>
  <si>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</si>
  <si>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</si>
  <si>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</si>
  <si>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</si>
  <si>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</si>
  <si>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</si>
  <si>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</si>
  <si>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</si>
  <si>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</si>
  <si>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</si>
  <si>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</si>
  <si>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</si>
  <si>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</si>
  <si>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</si>
  <si>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</si>
  <si>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</si>
  <si>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</si>
  <si>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</si>
  <si>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</si>
  <si>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</si>
  <si>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</si>
  <si>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</si>
  <si>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</si>
  <si>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</si>
  <si>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</si>
  <si>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</si>
  <si>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</si>
  <si>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</si>
  <si>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</si>
  <si>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</si>
  <si>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</si>
  <si>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</si>
  <si>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</si>
  <si>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</si>
  <si>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</si>
  <si>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</si>
  <si>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</si>
  <si>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</si>
  <si>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</si>
  <si>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</si>
  <si>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</si>
  <si>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</si>
  <si>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</si>
  <si>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</si>
  <si>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</si>
  <si>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</si>
  <si>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</si>
  <si>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</si>
  <si>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</si>
  <si>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</si>
  <si>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</si>
  <si>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</si>
  <si>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</si>
  <si>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</si>
  <si>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</si>
  <si>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</si>
  <si>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</si>
  <si>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</si>
  <si>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</si>
  <si>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</si>
  <si>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</si>
  <si>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</si>
  <si>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</si>
  <si>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</si>
  <si>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</si>
  <si>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</si>
  <si>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</si>
  <si>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</si>
  <si>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</si>
  <si>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</si>
  <si>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</si>
  <si>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</si>
  <si>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</si>
  <si>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</si>
  <si>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</si>
  <si>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</si>
  <si>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</si>
  <si>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</si>
  <si>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</si>
  <si>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</si>
  <si>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</si>
  <si>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</si>
  <si>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</si>
  <si>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</si>
  <si>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</si>
  <si>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</si>
  <si>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</si>
  <si>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</si>
  <si>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</si>
  <si>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</si>
  <si>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</si>
  <si>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</si>
  <si>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</si>
  <si>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</si>
  <si>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</si>
  <si>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</si>
  <si>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</si>
  <si>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</si>
  <si>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</si>
  <si>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</si>
  <si>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</si>
  <si>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</si>
  <si>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</si>
  <si>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</si>
  <si>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</si>
  <si>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</si>
  <si>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</si>
  <si>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</si>
  <si>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</si>
  <si>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</si>
  <si>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</si>
  <si>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</si>
  <si>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</si>
  <si>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</si>
  <si>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</si>
  <si>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</si>
  <si>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</si>
  <si>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</si>
  <si>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</si>
  <si>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</si>
  <si>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</si>
  <si>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</si>
  <si>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</si>
  <si>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</si>
  <si>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</si>
  <si>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</si>
  <si>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</si>
  <si>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</si>
  <si>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</si>
  <si>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</si>
  <si>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</si>
  <si>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</si>
  <si>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</si>
  <si>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</si>
  <si>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</si>
  <si>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</si>
  <si>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</si>
  <si>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</si>
  <si>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</si>
  <si>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</si>
  <si>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</si>
  <si>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</si>
  <si>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</si>
  <si>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</si>
  <si>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</si>
  <si>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</si>
  <si>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</si>
  <si>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</si>
  <si>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</si>
  <si>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</si>
  <si>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</si>
  <si>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</si>
  <si>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</si>
  <si>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</si>
  <si>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</si>
  <si>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</si>
  <si>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</si>
  <si>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</si>
  <si>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</si>
  <si>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</si>
  <si>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</si>
  <si>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</si>
  <si>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</si>
  <si>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</si>
  <si>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</si>
  <si>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</si>
  <si>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</si>
  <si>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</si>
  <si>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</si>
  <si>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</si>
  <si>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</si>
  <si>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</si>
  <si>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</si>
  <si>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</si>
  <si>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</si>
  <si>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</si>
  <si>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</si>
  <si>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</si>
  <si>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</si>
  <si>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</si>
  <si>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</si>
  <si>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</si>
  <si>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</si>
  <si>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</si>
  <si>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</si>
  <si>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</si>
  <si>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</si>
  <si>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</si>
  <si>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</si>
  <si>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</si>
  <si>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</si>
  <si>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</si>
  <si>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</si>
  <si>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</si>
  <si>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</si>
  <si>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</si>
  <si>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</si>
  <si>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</si>
  <si>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</si>
  <si>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</si>
  <si>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</si>
  <si>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</si>
  <si>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</si>
  <si>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</si>
  <si>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</si>
  <si>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</si>
  <si>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</si>
  <si>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</si>
  <si>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</si>
  <si>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</si>
  <si>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</si>
  <si>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</si>
  <si>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</si>
  <si>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</si>
  <si>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</si>
  <si>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</si>
  <si>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</si>
  <si>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</si>
  <si>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</si>
  <si>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</si>
  <si>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</si>
  <si>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</si>
  <si>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</si>
  <si>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</si>
  <si>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</si>
  <si>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</si>
  <si>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</si>
  <si>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</si>
  <si>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</si>
  <si>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</si>
  <si>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</si>
  <si>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</si>
  <si>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</si>
  <si>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</si>
  <si>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</si>
  <si>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</si>
  <si>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</si>
  <si>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</si>
  <si>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</si>
  <si>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</si>
  <si>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</si>
  <si>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</si>
  <si>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</si>
  <si>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</si>
  <si>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</si>
  <si>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</si>
  <si>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</si>
  <si>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</si>
  <si>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</si>
  <si>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</si>
  <si>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</si>
  <si>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</si>
  <si>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</si>
  <si>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</si>
  <si>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</si>
  <si>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</si>
  <si>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</si>
  <si>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</si>
  <si>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</si>
  <si>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</si>
  <si>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</si>
  <si>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</si>
  <si>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</si>
  <si>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</si>
  <si>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</si>
  <si>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</si>
  <si>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</si>
  <si>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</si>
  <si>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</si>
  <si>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</si>
  <si>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</si>
  <si>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</si>
  <si>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</si>
  <si>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</si>
  <si>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</si>
  <si>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</si>
  <si>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</si>
  <si>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</si>
  <si>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</si>
  <si>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</si>
  <si>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</si>
  <si>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</si>
  <si>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</si>
  <si>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</si>
  <si>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</si>
  <si>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</si>
  <si>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</si>
  <si>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</si>
  <si>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</si>
  <si>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</si>
  <si>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</si>
  <si>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</si>
  <si>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</si>
  <si>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</si>
  <si>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</si>
  <si>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</si>
  <si>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</si>
  <si>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</si>
  <si>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</si>
  <si>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</si>
  <si>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M_00.0035.000035</t>
  </si>
  <si>
    <t>Техническое перевооружение системы телемеханики на ПС 220 кВ Строительная</t>
  </si>
  <si>
    <t>По состоянию на дату ракрытия информации: 
Отклонение прогнозной стоимости реализации проекта обусловлено исключением мероприятий выполняемых в рамках данного титула, по причине актуализации технических решений и реализации данных мероприятий в составе инвестиционного проекта M_00.0014.000014 по комплексной реконструкции ПС 220 кВ Строительная</t>
  </si>
  <si>
    <t>ПИР</t>
  </si>
  <si>
    <t xml:space="preserve"> Проектно-изыскательские работы по реконструкции системы телемеханики на ПС 220 кВ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</si>
  <si>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</si>
  <si>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</si>
  <si>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</si>
  <si>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</si>
  <si>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</si>
  <si>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t>
  </si>
  <si>
    <t>4582,69; 7 095,78; 6 000,00; 7 095,78; 5 960,46; 4 612,26; 6 745,25; 3 499,89</t>
  </si>
  <si>
    <t>Общество с ограниченной ответственностью "ИНЕРДЖИ"</t>
  </si>
  <si>
    <t>да</t>
  </si>
  <si>
    <t>https://www.roseltorg.ru/</t>
  </si>
  <si>
    <t>ИП</t>
  </si>
  <si>
    <t>ООО "Инерджи"</t>
  </si>
  <si>
    <t>ИП-19-00167 от 24.06.2019</t>
  </si>
  <si>
    <t>ТМЦ</t>
  </si>
  <si>
    <t>Поставка оборудования телемеханики</t>
  </si>
  <si>
    <t>Конкурс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</si>
  <si>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</si>
  <si>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</si>
  <si>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</si>
  <si>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</si>
  <si>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</si>
  <si>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ПД</t>
  </si>
  <si>
    <t>ООО "Инженерный центр "Энергосервис"</t>
  </si>
  <si>
    <t>ПД-20-00201 от 09.09.2020</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</si>
  <si>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</si>
  <si>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</si>
  <si>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</si>
  <si>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780 от 02.11.2022; 
№ 780/1 от 11.09.2023</t>
  </si>
  <si>
    <t>см. комментарии ниже по этапам</t>
  </si>
  <si>
    <t>Отклонение обусловлено исключением мероприятий выполняемых в рамках данного титула, по причине актуализации технических решений и реализации данных мероприятий в составе инвестиционного проекта M_00.0014.000014 по комплексной реконструкции ПС 220 кВ Строительная</t>
  </si>
  <si>
    <t>г. Новосибирск</t>
  </si>
  <si>
    <t>не требуется</t>
  </si>
  <si>
    <t>не относится</t>
  </si>
  <si>
    <t>23,33 МВА</t>
  </si>
  <si>
    <t>1. Увеличение объема собираемой и передаваемой информации, степени ее достоверности и точности, скорости доставки ТИ оперативно-диспетчерскому персоналу; 
2. Обеспечение повышения наблюдаемости параметров режима и состояния оборудования ПС и прилегающей электрической сети в нормальных и аварийных режимах.
3.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4. Исполнение условий Соглашения о технологическом взаимодействии в целях обеспечения надежности функционирования ЕЭС России.</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</si>
  <si>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</si>
  <si>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Строительная</t>
  </si>
  <si>
    <t>0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</si>
  <si>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</si>
  <si>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2025-2027 гг.», утверждена 08.07.2025 заместителем генерального директора-главным инженером АО "Электромагистраль" - Берёзовым Ю.И., согласована:
генеральным директором Филиала АО "СО ЕЭС" ОДУ Сибири - Хлебовым А.В.; директором Филиала АО "СО ЕЭС" Новосибирское РДУ - Махиборода Д.В.</t>
  </si>
  <si>
    <t>И</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</si>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</sst>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507</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509</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510</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-6.1324980000000009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-5.1104150000000015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M_00.0035.000035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Техническое перевооружение системы телемеханики на ПС 220 кВ Строительная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504</v>
      </c>
      <c r="F20" s="446"/>
      <c r="G20" s="440" t="s">
        <v>445</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444</v>
      </c>
      <c r="F22" s="271" t="s">
        <v>503</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29.783667070278444</v>
      </c>
      <c r="D24" s="261">
        <f t="shared" ref="D24:G24" si="0">D25+D26+D27+D32+D33</f>
        <v>0</v>
      </c>
      <c r="E24" s="262">
        <f>J24+N24+R24+V24+Z24+AE24</f>
        <v>-6.1324980000000009</v>
      </c>
      <c r="F24" s="262">
        <f t="shared" ref="F24:F26" si="1">N24+R24+V24+Z24+AE24</f>
        <v>0</v>
      </c>
      <c r="G24" s="253">
        <f t="shared" si="0"/>
        <v>0</v>
      </c>
      <c r="H24" s="253">
        <f>H25+H26+H27+H32+H33</f>
        <v>3.8837434977210834</v>
      </c>
      <c r="I24" s="253" t="s">
        <v>424</v>
      </c>
      <c r="J24" s="261">
        <f>J25+J26+J27+J32+J33</f>
        <v>-6.1324980000000009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3.8837434977210834</v>
      </c>
      <c r="AC24" s="264">
        <f>J24+N24+R24+V24+Z24</f>
        <v>-6.1324980000000009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24.877840572557361</v>
      </c>
      <c r="D27" s="261">
        <v>-5.1104149999999997</v>
      </c>
      <c r="E27" s="264">
        <f>J27+N27+R27+V27+Z27+AE27</f>
        <v>-5.1104150000000015</v>
      </c>
      <c r="F27" s="264">
        <f t="shared" ref="F27:F68" si="8">N27+R27+V27+Z27+AE27</f>
        <v>0</v>
      </c>
      <c r="G27" s="253">
        <v>0</v>
      </c>
      <c r="H27" s="253">
        <f>SUM(H28:H31)</f>
        <v>0</v>
      </c>
      <c r="I27" s="253" t="s">
        <v>424</v>
      </c>
      <c r="J27" s="261">
        <f>SUM(J28:J31)</f>
        <v>-5.1104150000000015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-5.1104150000000015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-0.66041499999999997</v>
      </c>
      <c r="F28" s="264">
        <f t="shared" si="8"/>
        <v>0</v>
      </c>
      <c r="G28" s="254" t="s">
        <v>424</v>
      </c>
      <c r="H28" s="254">
        <v>0</v>
      </c>
      <c r="I28" s="255">
        <v>0</v>
      </c>
      <c r="J28" s="263">
        <v>-0.66041499999999997</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-0.66041499999999997</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-4.4500000000000011</v>
      </c>
      <c r="F30" s="264">
        <f t="shared" si="8"/>
        <v>0</v>
      </c>
      <c r="G30" s="254" t="s">
        <v>424</v>
      </c>
      <c r="H30" s="254">
        <v>0</v>
      </c>
      <c r="I30" s="255">
        <v>0</v>
      </c>
      <c r="J30" s="263">
        <v>-4.4500000000000011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-4.4500000000000011</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4.9058264977210824</v>
      </c>
      <c r="D33" s="263">
        <v>5.1104149999999997</v>
      </c>
      <c r="E33" s="264">
        <f t="shared" si="9"/>
        <v>-1.0220829999999996</v>
      </c>
      <c r="F33" s="264">
        <f t="shared" si="8"/>
        <v>0</v>
      </c>
      <c r="G33" s="254">
        <v>0</v>
      </c>
      <c r="H33" s="254">
        <v>3.8837434977210834</v>
      </c>
      <c r="I33" s="254">
        <f>I31</f>
        <v>0</v>
      </c>
      <c r="J33" s="263">
        <v>-1.0220829999999996</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3.8837434977210834</v>
      </c>
      <c r="AC33" s="264">
        <f t="shared" si="7"/>
        <v>-1.0220829999999996</v>
      </c>
      <c r="AE33" s="274">
        <v>0</v>
      </c>
      <c r="AF33" s="274">
        <f>AF31</f>
        <v>0</v>
      </c>
      <c r="AG33" s="278">
        <v>0</v>
      </c>
      <c r="AH33" s="278">
        <v>0</v>
      </c>
    </row>
    <row r="34" spans="1:34" ht="47.25" x14ac:dyDescent="0.25">
      <c r="A34" s="60" t="s">
        <v>61</v>
      </c>
      <c r="B34" s="59" t="s">
        <v>170</v>
      </c>
      <c r="C34" s="253">
        <f>SUM(C35:C38)</f>
        <v>-8.5265128291212019E-16</v>
      </c>
      <c r="D34" s="261">
        <f t="shared" ref="D34:G34" si="10">SUM(D35:D38)</f>
        <v>-8.5265128291212019E-16</v>
      </c>
      <c r="E34" s="262">
        <f t="shared" si="9"/>
        <v>-5.1104150000000015</v>
      </c>
      <c r="F34" s="262">
        <f t="shared" si="8"/>
        <v>0</v>
      </c>
      <c r="G34" s="253">
        <f t="shared" si="10"/>
        <v>0</v>
      </c>
      <c r="H34" s="253">
        <f>SUM(H35:H38)</f>
        <v>0</v>
      </c>
      <c r="I34" s="253" t="s">
        <v>424</v>
      </c>
      <c r="J34" s="261">
        <f>SUM(J35:J38)</f>
        <v>-5.1104150000000015</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-5.1104150000000015</v>
      </c>
      <c r="AD34" s="204"/>
      <c r="AE34" s="273">
        <f>SUM(AE35:AE38)</f>
        <v>0</v>
      </c>
      <c r="AF34" s="273" t="s">
        <v>424</v>
      </c>
      <c r="AG34" s="278">
        <v>0</v>
      </c>
      <c r="AH34" s="278">
        <v>0</v>
      </c>
    </row>
    <row r="35" spans="1:34" x14ac:dyDescent="0.25">
      <c r="A35" s="60" t="s">
        <v>169</v>
      </c>
      <c r="B35" s="42" t="s">
        <v>168</v>
      </c>
      <c r="C35" s="254">
        <v>5.6843418860808016E-17</v>
      </c>
      <c r="D35" s="263">
        <v>5.6843418860808016E-17</v>
      </c>
      <c r="E35" s="264">
        <f t="shared" si="9"/>
        <v>-0.66041499999999997</v>
      </c>
      <c r="F35" s="264">
        <f t="shared" si="8"/>
        <v>0</v>
      </c>
      <c r="G35" s="254">
        <v>0</v>
      </c>
      <c r="H35" s="254">
        <v>0</v>
      </c>
      <c r="I35" s="255">
        <v>0</v>
      </c>
      <c r="J35" s="263">
        <v>-0.66041499999999997</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-0.66041499999999997</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-9.0949470177292826E-16</v>
      </c>
      <c r="D37" s="263">
        <v>-9.0949470177292826E-16</v>
      </c>
      <c r="E37" s="264">
        <f t="shared" si="9"/>
        <v>-4.4500000000000011</v>
      </c>
      <c r="F37" s="264">
        <f t="shared" si="8"/>
        <v>0</v>
      </c>
      <c r="G37" s="254">
        <v>0</v>
      </c>
      <c r="H37" s="254">
        <v>0</v>
      </c>
      <c r="I37" s="254">
        <v>0</v>
      </c>
      <c r="J37" s="263">
        <v>-4.4500000000000011</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-4.4500000000000011</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1</v>
      </c>
      <c r="Y46" s="255">
        <v>0</v>
      </c>
      <c r="Z46" s="263">
        <v>0</v>
      </c>
      <c r="AA46" s="265">
        <v>0</v>
      </c>
      <c r="AB46" s="254">
        <f t="shared" si="6"/>
        <v>1</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0</v>
      </c>
      <c r="E54" s="264">
        <f t="shared" si="9"/>
        <v>0</v>
      </c>
      <c r="F54" s="264">
        <f t="shared" si="8"/>
        <v>0</v>
      </c>
      <c r="G54" s="254">
        <v>0</v>
      </c>
      <c r="H54" s="254" t="b">
        <v>0</v>
      </c>
      <c r="I54" s="255" t="s">
        <v>59</v>
      </c>
      <c r="J54" s="263">
        <v>0</v>
      </c>
      <c r="K54" s="265">
        <v>0</v>
      </c>
      <c r="L54" s="254">
        <v>0</v>
      </c>
      <c r="M54" s="255">
        <v>0</v>
      </c>
      <c r="N54" s="263">
        <v>0</v>
      </c>
      <c r="O54" s="265">
        <v>0</v>
      </c>
      <c r="P54" s="254">
        <v>0</v>
      </c>
      <c r="Q54" s="255">
        <v>0</v>
      </c>
      <c r="R54" s="263">
        <v>0</v>
      </c>
      <c r="S54" s="265">
        <v>0</v>
      </c>
      <c r="T54" s="254">
        <v>0</v>
      </c>
      <c r="U54" s="255">
        <v>0</v>
      </c>
      <c r="V54" s="263">
        <v>0</v>
      </c>
      <c r="W54" s="265">
        <v>0</v>
      </c>
      <c r="X54" s="254">
        <v>1</v>
      </c>
      <c r="Y54" s="255">
        <v>0</v>
      </c>
      <c r="Z54" s="263">
        <v>0</v>
      </c>
      <c r="AA54" s="265">
        <v>0</v>
      </c>
      <c r="AB54" s="254">
        <f t="shared" si="6"/>
        <v>1</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24.946450833467914</v>
      </c>
      <c r="D56" s="263">
        <v>0</v>
      </c>
      <c r="E56" s="264">
        <f t="shared" si="9"/>
        <v>0</v>
      </c>
      <c r="F56" s="264">
        <f t="shared" si="8"/>
        <v>0</v>
      </c>
      <c r="G56" s="254">
        <v>0</v>
      </c>
      <c r="H56" s="254">
        <v>24.946450833467914</v>
      </c>
      <c r="I56" s="255" t="s">
        <v>59</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24.946450833467914</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0</v>
      </c>
      <c r="E61" s="264">
        <f t="shared" si="9"/>
        <v>0</v>
      </c>
      <c r="F61" s="264">
        <f t="shared" si="8"/>
        <v>0</v>
      </c>
      <c r="G61" s="254">
        <v>0</v>
      </c>
      <c r="H61" s="254" t="b">
        <v>0</v>
      </c>
      <c r="I61" s="255" t="s">
        <v>59</v>
      </c>
      <c r="J61" s="263">
        <v>0</v>
      </c>
      <c r="K61" s="265">
        <v>0</v>
      </c>
      <c r="L61" s="254">
        <v>0</v>
      </c>
      <c r="M61" s="255">
        <v>0</v>
      </c>
      <c r="N61" s="263">
        <v>0</v>
      </c>
      <c r="O61" s="265">
        <v>0</v>
      </c>
      <c r="P61" s="254">
        <v>0</v>
      </c>
      <c r="Q61" s="255">
        <v>0</v>
      </c>
      <c r="R61" s="263">
        <v>0</v>
      </c>
      <c r="S61" s="265">
        <v>0</v>
      </c>
      <c r="T61" s="254">
        <v>0</v>
      </c>
      <c r="U61" s="255">
        <v>0</v>
      </c>
      <c r="V61" s="263">
        <v>0</v>
      </c>
      <c r="W61" s="265">
        <v>0</v>
      </c>
      <c r="X61" s="254">
        <v>1</v>
      </c>
      <c r="Y61" s="255">
        <v>0</v>
      </c>
      <c r="Z61" s="263">
        <v>0</v>
      </c>
      <c r="AA61" s="265">
        <v>0</v>
      </c>
      <c r="AB61" s="254">
        <f t="shared" si="6"/>
        <v>1</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446</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M_00.0035.000035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Техническое перевооружение системы телемеханики на ПС 220 кВ Строительная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505</v>
      </c>
      <c r="AY22" s="456" t="s">
        <v>506</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t="s">
        <v>424</v>
      </c>
      <c r="E26" s="173">
        <v>0</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6397.9050436651878</v>
      </c>
      <c r="Q26" s="173" t="s">
        <v>424</v>
      </c>
      <c r="R26" s="175">
        <f>SUM(R27:R86)</f>
        <v>6397.9050436651878</v>
      </c>
      <c r="S26" s="173" t="s">
        <v>424</v>
      </c>
      <c r="T26" s="173" t="s">
        <v>424</v>
      </c>
      <c r="U26" s="173" t="s">
        <v>424</v>
      </c>
      <c r="V26" s="173" t="s">
        <v>424</v>
      </c>
      <c r="W26" s="173" t="s">
        <v>424</v>
      </c>
      <c r="X26" s="173" t="s">
        <v>424</v>
      </c>
      <c r="Y26" s="173" t="s">
        <v>424</v>
      </c>
      <c r="Z26" s="173" t="s">
        <v>424</v>
      </c>
      <c r="AA26" s="173" t="s">
        <v>424</v>
      </c>
      <c r="AB26" s="175">
        <f>SUM(AB27:AB86)</f>
        <v>5110.415</v>
      </c>
      <c r="AC26" s="173" t="s">
        <v>424</v>
      </c>
      <c r="AD26" s="175">
        <f>SUM(AD27:AD86)</f>
        <v>6132.4979999999996</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5110.415</v>
      </c>
      <c r="AY26" s="175">
        <f t="shared" si="46"/>
        <v>6132.4979999999996</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1182.6299999999999</v>
      </c>
      <c r="Q27" s="205" t="s">
        <v>515</v>
      </c>
      <c r="R27" s="206">
        <v>1182.6299999999999</v>
      </c>
      <c r="S27" s="205" t="s">
        <v>516</v>
      </c>
      <c r="T27" s="205" t="s">
        <v>516</v>
      </c>
      <c r="U27" s="205">
        <v>3</v>
      </c>
      <c r="V27" s="205">
        <v>8</v>
      </c>
      <c r="W27" s="205" t="s">
        <v>517</v>
      </c>
      <c r="X27" s="205" t="s">
        <v>518</v>
      </c>
      <c r="Y27" s="205" t="s">
        <v>519</v>
      </c>
      <c r="Z27" s="205">
        <v>1</v>
      </c>
      <c r="AA27" s="205" t="s">
        <v>520</v>
      </c>
      <c r="AB27" s="206">
        <v>660.41499999999996</v>
      </c>
      <c r="AC27" s="205" t="s">
        <v>521</v>
      </c>
      <c r="AD27" s="206">
        <v>792.49799999999993</v>
      </c>
      <c r="AE27" s="247">
        <f>IF(IFERROR(AD27-AY27,"нд")&lt;0,0,IFERROR(AD27-AY27,"нд"))</f>
        <v>0</v>
      </c>
      <c r="AF27" s="205">
        <v>31907796068</v>
      </c>
      <c r="AG27" s="205" t="s">
        <v>522</v>
      </c>
      <c r="AH27" s="205" t="s">
        <v>523</v>
      </c>
      <c r="AI27" s="207">
        <v>43585</v>
      </c>
      <c r="AJ27" s="207">
        <v>43592</v>
      </c>
      <c r="AK27" s="207">
        <v>43600</v>
      </c>
      <c r="AL27" s="207">
        <v>43612</v>
      </c>
      <c r="AM27" s="205" t="s">
        <v>424</v>
      </c>
      <c r="AN27" s="205" t="s">
        <v>424</v>
      </c>
      <c r="AO27" s="205" t="s">
        <v>424</v>
      </c>
      <c r="AP27" s="205" t="s">
        <v>424</v>
      </c>
      <c r="AQ27" s="207">
        <v>43632</v>
      </c>
      <c r="AR27" s="207">
        <v>43640</v>
      </c>
      <c r="AS27" s="207">
        <v>43632</v>
      </c>
      <c r="AT27" s="207">
        <v>43640</v>
      </c>
      <c r="AU27" s="207">
        <v>43819</v>
      </c>
      <c r="AV27" s="205" t="s">
        <v>424</v>
      </c>
      <c r="AW27" s="205" t="s">
        <v>424</v>
      </c>
      <c r="AX27" s="208">
        <v>660.41499999999996</v>
      </c>
      <c r="AY27" s="208">
        <v>792.49800000000005</v>
      </c>
      <c r="AZ27" s="206" t="s">
        <v>524</v>
      </c>
      <c r="BA27" s="206" t="s">
        <v>512</v>
      </c>
      <c r="BB27" s="206" t="s">
        <v>525</v>
      </c>
      <c r="BC27" s="206" t="s">
        <v>526</v>
      </c>
      <c r="BD27" s="206" t="str">
        <f>CONCATENATE(BB27,", ",BA27,", ",N27,", ","договор № ",BC27)</f>
        <v>ООО "Инерджи", ПИР,  Проектно-изыскательские работы по реконструкции системы телемеханики на ПС 220 кВ АО "Электромагистраль", договор № ИП-19-00167 от 24.06.2019</v>
      </c>
    </row>
    <row r="28" spans="1:56" s="209" customFormat="1" ht="123.7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514</v>
      </c>
      <c r="P28" s="206">
        <v>5215.2750436651877</v>
      </c>
      <c r="Q28" s="205" t="s">
        <v>515</v>
      </c>
      <c r="R28" s="206">
        <v>5215.2750436651877</v>
      </c>
      <c r="S28" s="205" t="s">
        <v>529</v>
      </c>
      <c r="T28" s="205" t="s">
        <v>529</v>
      </c>
      <c r="U28" s="205">
        <v>7</v>
      </c>
      <c r="V28" s="205">
        <v>6</v>
      </c>
      <c r="W28" s="205" t="s">
        <v>530</v>
      </c>
      <c r="X28" s="205" t="s">
        <v>531</v>
      </c>
      <c r="Y28" s="205" t="s">
        <v>532</v>
      </c>
      <c r="Z28" s="205">
        <v>1</v>
      </c>
      <c r="AA28" s="205" t="s">
        <v>533</v>
      </c>
      <c r="AB28" s="206">
        <v>4450</v>
      </c>
      <c r="AC28" s="205" t="s">
        <v>534</v>
      </c>
      <c r="AD28" s="206">
        <v>5340</v>
      </c>
      <c r="AE28" s="247">
        <f t="shared" ref="AE28:AE86" si="49">IF(IFERROR(AD28-AY28,"нд")&lt;0,0,IFERROR(AD28-AY28,"нд"))</f>
        <v>0</v>
      </c>
      <c r="AF28" s="205">
        <v>32009320956</v>
      </c>
      <c r="AG28" s="205" t="s">
        <v>522</v>
      </c>
      <c r="AH28" s="205" t="s">
        <v>523</v>
      </c>
      <c r="AI28" s="207">
        <v>44043</v>
      </c>
      <c r="AJ28" s="207">
        <v>44042</v>
      </c>
      <c r="AK28" s="207">
        <v>44050</v>
      </c>
      <c r="AL28" s="207">
        <v>44067</v>
      </c>
      <c r="AM28" s="205" t="s">
        <v>424</v>
      </c>
      <c r="AN28" s="205" t="s">
        <v>424</v>
      </c>
      <c r="AO28" s="205" t="s">
        <v>424</v>
      </c>
      <c r="AP28" s="205" t="s">
        <v>424</v>
      </c>
      <c r="AQ28" s="207">
        <v>44087</v>
      </c>
      <c r="AR28" s="207">
        <v>44083</v>
      </c>
      <c r="AS28" s="207">
        <v>44087</v>
      </c>
      <c r="AT28" s="207">
        <v>44165</v>
      </c>
      <c r="AU28" s="207">
        <v>44193</v>
      </c>
      <c r="AV28" s="205" t="s">
        <v>424</v>
      </c>
      <c r="AW28" s="205" t="s">
        <v>424</v>
      </c>
      <c r="AX28" s="206">
        <v>4450</v>
      </c>
      <c r="AY28" s="206">
        <v>5340</v>
      </c>
      <c r="AZ28" s="206" t="s">
        <v>535</v>
      </c>
      <c r="BA28" s="206" t="s">
        <v>527</v>
      </c>
      <c r="BB28" s="206" t="s">
        <v>536</v>
      </c>
      <c r="BC28" s="206" t="s">
        <v>537</v>
      </c>
      <c r="BD28" s="206" t="str">
        <f t="shared" ref="BD28:BD86" si="50">CONCATENATE(BB28,", ",BA28,", ",N28,", ","договор № ",BC28)</f>
        <v>ООО "Инженерный центр "Энергосервис", ТМЦ, Поставка оборудования телемеханики, договор № ПД-20-00201 от 09.09.2020</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M_00.0035.000035</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Техническое перевооружение системы телемеханики на ПС 220 кВ Строительная</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550</v>
      </c>
    </row>
    <row r="22" spans="1:2" x14ac:dyDescent="0.25">
      <c r="A22" s="153" t="s">
        <v>305</v>
      </c>
      <c r="B22" s="153" t="s">
        <v>555</v>
      </c>
    </row>
    <row r="23" spans="1:2" x14ac:dyDescent="0.25">
      <c r="A23" s="153" t="s">
        <v>287</v>
      </c>
      <c r="B23" s="153" t="s">
        <v>540</v>
      </c>
    </row>
    <row r="24" spans="1:2" x14ac:dyDescent="0.25">
      <c r="A24" s="153" t="s">
        <v>306</v>
      </c>
      <c r="B24" s="153" t="s">
        <v>424</v>
      </c>
    </row>
    <row r="25" spans="1:2" x14ac:dyDescent="0.25">
      <c r="A25" s="154" t="s">
        <v>307</v>
      </c>
      <c r="B25" s="171" t="s">
        <v>424</v>
      </c>
    </row>
    <row r="26" spans="1:2" x14ac:dyDescent="0.25">
      <c r="A26" s="154" t="s">
        <v>308</v>
      </c>
      <c r="B26" s="156" t="s">
        <v>554</v>
      </c>
    </row>
    <row r="27" spans="1:2" x14ac:dyDescent="0.25">
      <c r="A27" s="156" t="str">
        <f>CONCATENATE("Стоимость проекта в прогнозных ценах, млн. руб. с НДС")</f>
        <v>Стоимость проекта в прогнозных ценах, млн. руб. с НДС</v>
      </c>
      <c r="B27" s="167">
        <v>0</v>
      </c>
    </row>
    <row r="28" spans="1:2" ht="93.75" customHeight="1" x14ac:dyDescent="0.25">
      <c r="A28" s="155" t="s">
        <v>309</v>
      </c>
      <c r="B28" s="158" t="s">
        <v>541</v>
      </c>
    </row>
    <row r="29" spans="1:2" ht="28.5" x14ac:dyDescent="0.25">
      <c r="A29" s="156" t="s">
        <v>310</v>
      </c>
      <c r="B29" s="167">
        <f>'7. Паспорт отчет о закупке'!$AB$26*1.2/1000</f>
        <v>6.132498</v>
      </c>
    </row>
    <row r="30" spans="1:2" ht="28.5" x14ac:dyDescent="0.25">
      <c r="A30" s="156" t="s">
        <v>311</v>
      </c>
      <c r="B30" s="167">
        <f>'7. Паспорт отчет о закупке'!$AD$26/1000</f>
        <v>6.132498</v>
      </c>
    </row>
    <row r="31" spans="1:2" x14ac:dyDescent="0.25">
      <c r="A31" s="155" t="s">
        <v>312</v>
      </c>
      <c r="B31" s="157"/>
    </row>
    <row r="32" spans="1:2" ht="28.5" x14ac:dyDescent="0.25">
      <c r="A32" s="156" t="s">
        <v>313</v>
      </c>
      <c r="B32" s="167">
        <f>SUM(SUMIF(B33,"&gt;0",B33),SUMIF(B37,"&gt;0",B37),SUMIF(B41,"&gt;0",B41),SUMIF(B45,"&gt;0",B45),SUMIF(B49,"&gt;0",B49),SUMIF(B53,"&gt;0",B53))</f>
        <v>0.79249799999999992</v>
      </c>
    </row>
    <row r="33" spans="1:2" ht="30" x14ac:dyDescent="0.25">
      <c r="A33" s="164" t="s">
        <v>432</v>
      </c>
      <c r="B33" s="157">
        <f>IFERROR(IF(VLOOKUP(1,'7. Паспорт отчет о закупке'!$A$27:$CD$86,52,0)="ИП",VLOOKUP(1,'7. Паспорт отчет о закупке'!$A$27:$CD$86,30,0)/1000,"нд"),"нд")</f>
        <v>0.79249799999999992</v>
      </c>
    </row>
    <row r="34" spans="1:2" x14ac:dyDescent="0.25">
      <c r="A34" s="164" t="s">
        <v>314</v>
      </c>
      <c r="B34" s="157" t="e">
        <f>IF(B33="нд","нд",$B33/$B$27*100)</f>
        <v>#DIV/0!</v>
      </c>
    </row>
    <row r="35" spans="1:2" x14ac:dyDescent="0.25">
      <c r="A35" s="164" t="s">
        <v>315</v>
      </c>
      <c r="B35" s="157">
        <f>IF(VLOOKUP(1,'7. Паспорт отчет о закупке'!$A$27:$CD$86,52,0)="ИП",VLOOKUP(1,'7. Паспорт отчет о закупке'!$A$27:$CD$86,51,0)/1000,"нд")</f>
        <v>0.79249800000000004</v>
      </c>
    </row>
    <row r="36" spans="1:2" x14ac:dyDescent="0.25">
      <c r="A36" s="164" t="s">
        <v>436</v>
      </c>
      <c r="B36" s="157">
        <f>IF(VLOOKUP(1,'7. Паспорт отчет о закупке'!$A$27:$CD$86,52,0)="ИП",VLOOKUP(1,'7. Паспорт отчет о закупке'!$A$27:$CD$86,50,0)/1000,"нд")</f>
        <v>0.66041499999999997</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5.34</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5.34</v>
      </c>
    </row>
    <row r="63" spans="1:2" x14ac:dyDescent="0.25">
      <c r="A63" s="164" t="s">
        <v>314</v>
      </c>
      <c r="B63" s="157" t="e">
        <f>IF(B62="нд","нд",$B62/$B$27*100)</f>
        <v>#DIV/0!</v>
      </c>
    </row>
    <row r="64" spans="1:2" x14ac:dyDescent="0.25">
      <c r="A64" s="164" t="s">
        <v>315</v>
      </c>
      <c r="B64" s="157">
        <f>IF(VLOOKUP(2,'7. Паспорт отчет о закупке'!$A$27:$CD$86,52,0)="ПД",VLOOKUP(2,'7. Паспорт отчет о закупке'!$A$27:$CD$86,51,0)/1000,"нд")</f>
        <v>5.34</v>
      </c>
    </row>
    <row r="65" spans="1:2" x14ac:dyDescent="0.25">
      <c r="A65" s="164" t="s">
        <v>436</v>
      </c>
      <c r="B65" s="157">
        <f>IF(VLOOKUP(2,'7. Паспорт отчет о закупке'!$A$27:$CD$86,52,0)="ПД",VLOOKUP(2,'7. Паспорт отчет о закупке'!$A$27:$CD$86,50,0)/1000,"нд")</f>
        <v>4.45</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t="e">
        <f>SUMIF('7. Паспорт отчет о закупке'!$BA$27:$BA$86,"СМР",'7. Паспорт отчет о закупке'!$AD$27:$AD$86)/1000/$B$27*100</f>
        <v>#DIV/0!</v>
      </c>
      <c r="C85" s="188"/>
      <c r="D85" s="189"/>
      <c r="E85" s="188"/>
      <c r="F85" s="188"/>
      <c r="G85" s="188"/>
    </row>
    <row r="86" spans="1:7" x14ac:dyDescent="0.25">
      <c r="A86" s="159" t="s">
        <v>320</v>
      </c>
      <c r="B86" s="162" t="e">
        <f>SUMIF('7. Паспорт отчет о закупке'!$BA$27:$BA$86,"ТМЦ",'7. Паспорт отчет о закупке'!$AD$27:$AD$86)/1000/$B$27*100</f>
        <v>#DIV/0!</v>
      </c>
      <c r="C86" s="188"/>
      <c r="D86" s="189"/>
      <c r="E86" s="188"/>
      <c r="F86" s="188"/>
      <c r="G86" s="188"/>
    </row>
    <row r="87" spans="1:7" x14ac:dyDescent="0.25">
      <c r="A87" s="159" t="s">
        <v>321</v>
      </c>
      <c r="B87" s="162" t="e">
        <f>SUMIF('7. Паспорт отчет о закупке'!$BA$27:$BA$86,"ПИР",'7. Паспорт отчет о закупке'!$AD$27:$AD$86)/1000/$B$27*100</f>
        <v>#DIV/0!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6.1324980000000009</v>
      </c>
    </row>
    <row r="90" spans="1:7" x14ac:dyDescent="0.25">
      <c r="A90" s="154" t="s">
        <v>435</v>
      </c>
      <c r="B90" s="167">
        <f>IFERROR(SUM(B91*1.2/$B$27*100),0)</f>
        <v>0</v>
      </c>
    </row>
    <row r="91" spans="1:7" x14ac:dyDescent="0.25">
      <c r="A91" s="154" t="s">
        <v>440</v>
      </c>
      <c r="B91" s="167">
        <f>'6.2. Паспорт фин осв ввод'!D34-'6.2. Паспорт фин осв ввод'!E34</f>
        <v>5.1104150000000006</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"Инерджи", ПИР,  Проектно-изыскательские работы по реконструкции системы телемеханики на ПС 220 кВ АО "Электромагистраль", договор № ИП-19-00167 от 24.06.2019
ООО "Инженерный центр "Энергосервис", ТМЦ, Поставка оборудования телемеханики, договор № ПД-20-00201 от 09.09.2020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e">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#DIV/0!</v>
      </c>
    </row>
    <row r="104" spans="1:3" s="180" customFormat="1" ht="102" customHeight="1" x14ac:dyDescent="0.25">
      <c r="A104" s="178" t="s">
        <v>334</v>
      </c>
      <c r="B104" s="179" t="e">
        <f>IF(IF(RIGHT('7. Паспорт отчет о закупке'!AZ27,2)="ПД",'7. Паспорт отчет о закупке'!N27,"")="",B103,IF(RIGHT('7. Паспорт отчет о закупке'!AZ27,2)="ПД",'7. Паспорт отчет о закупке'!N27,""))</f>
        <v>#DIV/0!</v>
      </c>
    </row>
    <row r="105" spans="1:3" ht="240" customHeight="1" x14ac:dyDescent="0.25">
      <c r="A105" s="159" t="s">
        <v>335</v>
      </c>
      <c r="B105" s="236" t="e">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#DIV/0!</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M_00.0035.000035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Техническое перевооружение системы телемеханики на ПС 220 кВ Строительная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M_00.0035.000035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Техническое перевооружение системы телемеханики на ПС 220 кВ Строительная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M_00.0035.000035</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Техническое перевооружение системы телемеханики на ПС 220 кВ Строительная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M_00.0035.000035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Техническое перевооружение системы телемеханики на ПС 220 кВ Строительная</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M_00.0035.000035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Техническое перевооружение системы телемеханики на ПС 220 кВ Строительная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M_00.0035.000035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Техническое перевооружение системы телемеханики на ПС 220 кВ Строительная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M_00.0035.000035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Техническое перевооружение системы телемеханики на ПС 220 кВ Строительная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3" zoomScale="70" zoomScaleSheetLayoutView="70" workbookViewId="0">
      <selection activeCell="C25" sqref="C25:D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M_00.0035.000035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Техническое перевооружение системы телемеханики на ПС 220 кВ Строительная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447</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v>43466</v>
      </c>
      <c r="D25" s="285">
        <v>45180</v>
      </c>
      <c r="E25" s="285">
        <v>43466</v>
      </c>
      <c r="F25" s="285">
        <v>45180</v>
      </c>
      <c r="G25" s="286">
        <v>1</v>
      </c>
      <c r="H25" s="286" t="s">
        <v>424</v>
      </c>
      <c r="I25" s="280" t="s">
        <v>542</v>
      </c>
      <c r="J25" s="280" t="s">
        <v>424</v>
      </c>
      <c r="L25" s="246"/>
      <c r="N25" s="238" t="str">
        <f>CONCATENATE($A$12,A25)</f>
        <v>M_00.0035.0000351</v>
      </c>
    </row>
    <row r="26" spans="1:14" x14ac:dyDescent="0.25">
      <c r="A26" s="281" t="s">
        <v>449</v>
      </c>
      <c r="B26" s="281" t="s">
        <v>450</v>
      </c>
      <c r="C26" s="285" t="s">
        <v>424</v>
      </c>
      <c r="D26" s="285" t="s">
        <v>424</v>
      </c>
      <c r="E26" s="285" t="s">
        <v>424</v>
      </c>
      <c r="F26" s="285" t="s">
        <v>424</v>
      </c>
      <c r="G26" s="286" t="s">
        <v>424</v>
      </c>
      <c r="H26" s="286" t="s">
        <v>424</v>
      </c>
      <c r="I26" s="280" t="s">
        <v>519</v>
      </c>
      <c r="J26" s="281" t="s">
        <v>424</v>
      </c>
      <c r="N26" s="238" t="str">
        <f t="shared" ref="N26:N54" si="0">CONCATENATE($A$12,A26)</f>
        <v>M_00.0035.0000351.1.</v>
      </c>
    </row>
    <row r="27" spans="1:14" ht="110.25" x14ac:dyDescent="0.25">
      <c r="A27" s="281" t="s">
        <v>451</v>
      </c>
      <c r="B27" s="281" t="s">
        <v>452</v>
      </c>
      <c r="C27" s="285" t="s">
        <v>424</v>
      </c>
      <c r="D27" s="285" t="s">
        <v>424</v>
      </c>
      <c r="E27" s="285" t="s">
        <v>424</v>
      </c>
      <c r="F27" s="285" t="s">
        <v>424</v>
      </c>
      <c r="G27" s="286" t="s">
        <v>424</v>
      </c>
      <c r="H27" s="286" t="s">
        <v>424</v>
      </c>
      <c r="I27" s="280" t="s">
        <v>543</v>
      </c>
      <c r="J27" s="281" t="s">
        <v>424</v>
      </c>
      <c r="N27" s="238" t="str">
        <f t="shared" si="0"/>
        <v>M_00.0035.0000351.2.</v>
      </c>
    </row>
    <row r="28" spans="1:14" ht="110.25" x14ac:dyDescent="0.25">
      <c r="A28" s="281" t="s">
        <v>453</v>
      </c>
      <c r="B28" s="281" t="s">
        <v>454</v>
      </c>
      <c r="C28" s="285" t="s">
        <v>424</v>
      </c>
      <c r="D28" s="285" t="s">
        <v>424</v>
      </c>
      <c r="E28" s="285" t="s">
        <v>424</v>
      </c>
      <c r="F28" s="285" t="s">
        <v>424</v>
      </c>
      <c r="G28" s="286" t="s">
        <v>424</v>
      </c>
      <c r="H28" s="286" t="s">
        <v>424</v>
      </c>
      <c r="I28" s="280" t="s">
        <v>543</v>
      </c>
      <c r="J28" s="281" t="s">
        <v>424</v>
      </c>
      <c r="N28" s="238" t="str">
        <f t="shared" si="0"/>
        <v>M_00.0035.0000351.2.1.</v>
      </c>
    </row>
    <row r="29" spans="1:14" ht="110.25" x14ac:dyDescent="0.25">
      <c r="A29" s="281" t="s">
        <v>455</v>
      </c>
      <c r="B29" s="281" t="s">
        <v>456</v>
      </c>
      <c r="C29" s="285" t="s">
        <v>424</v>
      </c>
      <c r="D29" s="285" t="s">
        <v>424</v>
      </c>
      <c r="E29" s="285" t="s">
        <v>424</v>
      </c>
      <c r="F29" s="285" t="s">
        <v>424</v>
      </c>
      <c r="G29" s="286" t="s">
        <v>424</v>
      </c>
      <c r="H29" s="286" t="s">
        <v>424</v>
      </c>
      <c r="I29" s="280" t="s">
        <v>543</v>
      </c>
      <c r="J29" s="281" t="s">
        <v>424</v>
      </c>
      <c r="N29" s="238" t="str">
        <f t="shared" si="0"/>
        <v>M_00.0035.0000351.3.</v>
      </c>
    </row>
    <row r="30" spans="1:14" ht="110.25" x14ac:dyDescent="0.25">
      <c r="A30" s="281" t="s">
        <v>457</v>
      </c>
      <c r="B30" s="281" t="s">
        <v>458</v>
      </c>
      <c r="C30" s="285" t="s">
        <v>424</v>
      </c>
      <c r="D30" s="285" t="s">
        <v>424</v>
      </c>
      <c r="E30" s="285" t="s">
        <v>424</v>
      </c>
      <c r="F30" s="285" t="s">
        <v>424</v>
      </c>
      <c r="G30" s="286" t="s">
        <v>424</v>
      </c>
      <c r="H30" s="286" t="s">
        <v>424</v>
      </c>
      <c r="I30" s="280" t="s">
        <v>543</v>
      </c>
      <c r="J30" s="281" t="s">
        <v>424</v>
      </c>
      <c r="N30" s="238" t="str">
        <f t="shared" si="0"/>
        <v>M_00.0035.0000351.4.</v>
      </c>
    </row>
    <row r="31" spans="1:14" x14ac:dyDescent="0.25">
      <c r="A31" s="281" t="s">
        <v>459</v>
      </c>
      <c r="B31" s="281" t="s">
        <v>460</v>
      </c>
      <c r="C31" s="285">
        <v>43466</v>
      </c>
      <c r="D31" s="285">
        <v>43640</v>
      </c>
      <c r="E31" s="285">
        <v>43466</v>
      </c>
      <c r="F31" s="285">
        <v>43640</v>
      </c>
      <c r="G31" s="286">
        <v>1</v>
      </c>
      <c r="H31" s="286" t="s">
        <v>424</v>
      </c>
      <c r="I31" s="280" t="s">
        <v>519</v>
      </c>
      <c r="J31" s="281" t="s">
        <v>424</v>
      </c>
      <c r="N31" s="238" t="str">
        <f t="shared" si="0"/>
        <v>M_00.0035.0000351.5.</v>
      </c>
    </row>
    <row r="32" spans="1:14" x14ac:dyDescent="0.25">
      <c r="A32" s="281" t="s">
        <v>461</v>
      </c>
      <c r="B32" s="281" t="s">
        <v>462</v>
      </c>
      <c r="C32" s="285">
        <v>43760</v>
      </c>
      <c r="D32" s="285">
        <v>43819</v>
      </c>
      <c r="E32" s="285">
        <v>43760</v>
      </c>
      <c r="F32" s="285">
        <v>43819</v>
      </c>
      <c r="G32" s="286">
        <v>1</v>
      </c>
      <c r="H32" s="286" t="s">
        <v>424</v>
      </c>
      <c r="I32" s="280" t="s">
        <v>519</v>
      </c>
      <c r="J32" s="281" t="s">
        <v>424</v>
      </c>
      <c r="N32" s="238" t="str">
        <f t="shared" si="0"/>
        <v>M_00.0035.0000351.6.</v>
      </c>
    </row>
    <row r="33" spans="1:14" ht="110.25" x14ac:dyDescent="0.25">
      <c r="A33" s="281" t="s">
        <v>463</v>
      </c>
      <c r="B33" s="281" t="s">
        <v>464</v>
      </c>
      <c r="C33" s="285" t="s">
        <v>424</v>
      </c>
      <c r="D33" s="285" t="s">
        <v>424</v>
      </c>
      <c r="E33" s="285" t="s">
        <v>424</v>
      </c>
      <c r="F33" s="285" t="s">
        <v>424</v>
      </c>
      <c r="G33" s="286" t="s">
        <v>424</v>
      </c>
      <c r="H33" s="286" t="s">
        <v>424</v>
      </c>
      <c r="I33" s="280" t="s">
        <v>543</v>
      </c>
      <c r="J33" s="281" t="s">
        <v>424</v>
      </c>
      <c r="N33" s="238" t="str">
        <f t="shared" si="0"/>
        <v>M_00.0035.0000351.7.</v>
      </c>
    </row>
    <row r="34" spans="1:14" ht="110.25" x14ac:dyDescent="0.25">
      <c r="A34" s="281" t="s">
        <v>465</v>
      </c>
      <c r="B34" s="281" t="s">
        <v>466</v>
      </c>
      <c r="C34" s="285" t="s">
        <v>424</v>
      </c>
      <c r="D34" s="285" t="s">
        <v>424</v>
      </c>
      <c r="E34" s="285" t="s">
        <v>424</v>
      </c>
      <c r="F34" s="285" t="s">
        <v>424</v>
      </c>
      <c r="G34" s="286" t="s">
        <v>424</v>
      </c>
      <c r="H34" s="286" t="s">
        <v>424</v>
      </c>
      <c r="I34" s="280" t="s">
        <v>543</v>
      </c>
      <c r="J34" s="281" t="s">
        <v>424</v>
      </c>
      <c r="N34" s="238" t="str">
        <f t="shared" si="0"/>
        <v>M_00.0035.0000351.8.</v>
      </c>
    </row>
    <row r="35" spans="1:14" x14ac:dyDescent="0.25">
      <c r="A35" s="281" t="s">
        <v>467</v>
      </c>
      <c r="B35" s="281" t="s">
        <v>468</v>
      </c>
      <c r="C35" s="285">
        <v>44867</v>
      </c>
      <c r="D35" s="285">
        <v>45180</v>
      </c>
      <c r="E35" s="285">
        <v>44867</v>
      </c>
      <c r="F35" s="285">
        <v>45180</v>
      </c>
      <c r="G35" s="286">
        <v>1</v>
      </c>
      <c r="H35" s="286" t="s">
        <v>424</v>
      </c>
      <c r="I35" s="280" t="s">
        <v>519</v>
      </c>
      <c r="J35" s="281" t="s">
        <v>424</v>
      </c>
      <c r="N35" s="238" t="str">
        <f t="shared" si="0"/>
        <v>M_00.0035.0000351.9.</v>
      </c>
    </row>
    <row r="36" spans="1:14" ht="110.25" x14ac:dyDescent="0.25">
      <c r="A36" s="281" t="s">
        <v>469</v>
      </c>
      <c r="B36" s="281" t="s">
        <v>470</v>
      </c>
      <c r="C36" s="285" t="s">
        <v>424</v>
      </c>
      <c r="D36" s="285" t="s">
        <v>424</v>
      </c>
      <c r="E36" s="285" t="s">
        <v>424</v>
      </c>
      <c r="F36" s="285" t="s">
        <v>424</v>
      </c>
      <c r="G36" s="286" t="s">
        <v>424</v>
      </c>
      <c r="H36" s="286" t="s">
        <v>424</v>
      </c>
      <c r="I36" s="280" t="s">
        <v>543</v>
      </c>
      <c r="J36" s="281" t="s">
        <v>424</v>
      </c>
      <c r="N36" s="238" t="str">
        <f t="shared" si="0"/>
        <v>M_00.0035.0000351.10.</v>
      </c>
    </row>
    <row r="37" spans="1:14" x14ac:dyDescent="0.25">
      <c r="A37" s="281" t="s">
        <v>471</v>
      </c>
      <c r="B37" s="281" t="s">
        <v>472</v>
      </c>
      <c r="C37" s="285">
        <v>43760</v>
      </c>
      <c r="D37" s="285">
        <v>43819</v>
      </c>
      <c r="E37" s="285">
        <v>43760</v>
      </c>
      <c r="F37" s="285">
        <v>43819</v>
      </c>
      <c r="G37" s="286">
        <v>1</v>
      </c>
      <c r="H37" s="286" t="s">
        <v>424</v>
      </c>
      <c r="I37" s="280" t="s">
        <v>519</v>
      </c>
      <c r="J37" s="281" t="s">
        <v>424</v>
      </c>
      <c r="N37" s="238" t="str">
        <f t="shared" si="0"/>
        <v>M_00.0035.0000351.11.</v>
      </c>
    </row>
    <row r="38" spans="1:14" x14ac:dyDescent="0.25">
      <c r="A38" s="280">
        <v>2</v>
      </c>
      <c r="B38" s="280" t="s">
        <v>508</v>
      </c>
      <c r="C38" s="285">
        <v>44042</v>
      </c>
      <c r="D38" s="285">
        <v>44083</v>
      </c>
      <c r="E38" s="285">
        <v>44042</v>
      </c>
      <c r="F38" s="285">
        <v>44083</v>
      </c>
      <c r="G38" s="286">
        <v>1</v>
      </c>
      <c r="H38" s="286" t="s">
        <v>424</v>
      </c>
      <c r="I38" s="280" t="s">
        <v>542</v>
      </c>
      <c r="J38" s="280" t="s">
        <v>424</v>
      </c>
      <c r="N38" s="238" t="str">
        <f t="shared" si="0"/>
        <v>M_00.0035.0000352</v>
      </c>
    </row>
    <row r="39" spans="1:14" ht="173.25" customHeight="1" x14ac:dyDescent="0.25">
      <c r="A39" s="282" t="s">
        <v>473</v>
      </c>
      <c r="B39" s="281" t="s">
        <v>474</v>
      </c>
      <c r="C39" s="285" t="s">
        <v>424</v>
      </c>
      <c r="D39" s="285" t="s">
        <v>424</v>
      </c>
      <c r="E39" s="285" t="s">
        <v>424</v>
      </c>
      <c r="F39" s="285" t="s">
        <v>424</v>
      </c>
      <c r="G39" s="286" t="s">
        <v>424</v>
      </c>
      <c r="H39" s="286" t="s">
        <v>424</v>
      </c>
      <c r="I39" s="280" t="s">
        <v>543</v>
      </c>
      <c r="J39" s="281" t="s">
        <v>424</v>
      </c>
      <c r="N39" s="238" t="str">
        <f t="shared" si="0"/>
        <v>M_00.0035.0000352.1.</v>
      </c>
    </row>
    <row r="40" spans="1:14" x14ac:dyDescent="0.25">
      <c r="A40" s="282" t="s">
        <v>475</v>
      </c>
      <c r="B40" s="281" t="s">
        <v>476</v>
      </c>
      <c r="C40" s="285">
        <v>44042</v>
      </c>
      <c r="D40" s="285">
        <v>44083</v>
      </c>
      <c r="E40" s="285">
        <v>44042</v>
      </c>
      <c r="F40" s="285">
        <v>44083</v>
      </c>
      <c r="G40" s="286">
        <v>1</v>
      </c>
      <c r="H40" s="286" t="s">
        <v>424</v>
      </c>
      <c r="I40" s="280" t="s">
        <v>519</v>
      </c>
      <c r="J40" s="281" t="s">
        <v>424</v>
      </c>
      <c r="N40" s="238" t="str">
        <f t="shared" si="0"/>
        <v>M_00.0035.0000352.2.</v>
      </c>
    </row>
    <row r="41" spans="1:14" x14ac:dyDescent="0.25">
      <c r="A41" s="280">
        <v>3</v>
      </c>
      <c r="B41" s="280" t="s">
        <v>477</v>
      </c>
      <c r="C41" s="285">
        <v>44067</v>
      </c>
      <c r="D41" s="285">
        <v>44159</v>
      </c>
      <c r="E41" s="285">
        <v>44067</v>
      </c>
      <c r="F41" s="285">
        <v>44159</v>
      </c>
      <c r="G41" s="286">
        <v>1</v>
      </c>
      <c r="H41" s="286" t="s">
        <v>424</v>
      </c>
      <c r="I41" s="280" t="s">
        <v>542</v>
      </c>
      <c r="J41" s="280" t="s">
        <v>424</v>
      </c>
      <c r="N41" s="238" t="str">
        <f t="shared" si="0"/>
        <v>M_00.0035.0000353</v>
      </c>
    </row>
    <row r="42" spans="1:14" ht="110.25" x14ac:dyDescent="0.25">
      <c r="A42" s="281" t="s">
        <v>478</v>
      </c>
      <c r="B42" s="281" t="s">
        <v>479</v>
      </c>
      <c r="C42" s="285" t="s">
        <v>424</v>
      </c>
      <c r="D42" s="285" t="s">
        <v>424</v>
      </c>
      <c r="E42" s="285" t="s">
        <v>424</v>
      </c>
      <c r="F42" s="285" t="s">
        <v>424</v>
      </c>
      <c r="G42" s="286" t="s">
        <v>424</v>
      </c>
      <c r="H42" s="286" t="s">
        <v>424</v>
      </c>
      <c r="I42" s="280" t="s">
        <v>543</v>
      </c>
      <c r="J42" s="281" t="s">
        <v>424</v>
      </c>
      <c r="N42" s="238" t="str">
        <f t="shared" si="0"/>
        <v>M_00.0035.0000353.1.</v>
      </c>
    </row>
    <row r="43" spans="1:14" x14ac:dyDescent="0.25">
      <c r="A43" s="281" t="s">
        <v>480</v>
      </c>
      <c r="B43" s="281" t="s">
        <v>481</v>
      </c>
      <c r="C43" s="285">
        <v>44067</v>
      </c>
      <c r="D43" s="285">
        <v>44159</v>
      </c>
      <c r="E43" s="285">
        <v>44067</v>
      </c>
      <c r="F43" s="285">
        <v>44159</v>
      </c>
      <c r="G43" s="286">
        <v>1</v>
      </c>
      <c r="H43" s="286" t="s">
        <v>424</v>
      </c>
      <c r="I43" s="280" t="s">
        <v>519</v>
      </c>
      <c r="J43" s="281" t="s">
        <v>424</v>
      </c>
      <c r="N43" s="238" t="str">
        <f t="shared" si="0"/>
        <v>M_00.0035.0000353.2.</v>
      </c>
    </row>
    <row r="44" spans="1:14" ht="110.25" x14ac:dyDescent="0.25">
      <c r="A44" s="281" t="s">
        <v>482</v>
      </c>
      <c r="B44" s="281" t="s">
        <v>483</v>
      </c>
      <c r="C44" s="285" t="s">
        <v>424</v>
      </c>
      <c r="D44" s="285" t="s">
        <v>424</v>
      </c>
      <c r="E44" s="285" t="s">
        <v>424</v>
      </c>
      <c r="F44" s="285" t="s">
        <v>424</v>
      </c>
      <c r="G44" s="286" t="s">
        <v>424</v>
      </c>
      <c r="H44" s="286" t="s">
        <v>424</v>
      </c>
      <c r="I44" s="280" t="s">
        <v>543</v>
      </c>
      <c r="J44" s="281" t="s">
        <v>424</v>
      </c>
      <c r="N44" s="238" t="str">
        <f t="shared" si="0"/>
        <v>M_00.0035.0000353.3.</v>
      </c>
    </row>
    <row r="45" spans="1:14" ht="110.25" x14ac:dyDescent="0.25">
      <c r="A45" s="281" t="s">
        <v>484</v>
      </c>
      <c r="B45" s="281" t="s">
        <v>485</v>
      </c>
      <c r="C45" s="285" t="s">
        <v>424</v>
      </c>
      <c r="D45" s="285" t="s">
        <v>424</v>
      </c>
      <c r="E45" s="285" t="s">
        <v>424</v>
      </c>
      <c r="F45" s="285" t="s">
        <v>424</v>
      </c>
      <c r="G45" s="286" t="s">
        <v>424</v>
      </c>
      <c r="H45" s="286" t="s">
        <v>424</v>
      </c>
      <c r="I45" s="280" t="s">
        <v>543</v>
      </c>
      <c r="J45" s="281" t="s">
        <v>424</v>
      </c>
      <c r="N45" s="238" t="str">
        <f t="shared" si="0"/>
        <v>M_00.0035.0000353.4.</v>
      </c>
    </row>
    <row r="46" spans="1:14" ht="110.25" x14ac:dyDescent="0.25">
      <c r="A46" s="281" t="s">
        <v>486</v>
      </c>
      <c r="B46" s="281" t="s">
        <v>487</v>
      </c>
      <c r="C46" s="285" t="s">
        <v>424</v>
      </c>
      <c r="D46" s="285" t="s">
        <v>424</v>
      </c>
      <c r="E46" s="285" t="s">
        <v>424</v>
      </c>
      <c r="F46" s="285" t="s">
        <v>424</v>
      </c>
      <c r="G46" s="286" t="s">
        <v>424</v>
      </c>
      <c r="H46" s="286" t="s">
        <v>424</v>
      </c>
      <c r="I46" s="280" t="s">
        <v>543</v>
      </c>
      <c r="J46" s="281" t="s">
        <v>424</v>
      </c>
      <c r="N46" s="238" t="str">
        <f t="shared" si="0"/>
        <v>M_00.0035.0000353.5.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M_00.0035.0000353.6.</v>
      </c>
    </row>
    <row r="48" spans="1:14" x14ac:dyDescent="0.25">
      <c r="A48" s="280">
        <v>4</v>
      </c>
      <c r="B48" s="280" t="s">
        <v>490</v>
      </c>
      <c r="C48" s="285" t="s">
        <v>424</v>
      </c>
      <c r="D48" s="285" t="s">
        <v>424</v>
      </c>
      <c r="E48" s="285" t="s">
        <v>424</v>
      </c>
      <c r="F48" s="285" t="s">
        <v>424</v>
      </c>
      <c r="G48" s="286" t="s">
        <v>424</v>
      </c>
      <c r="H48" s="286" t="s">
        <v>424</v>
      </c>
      <c r="I48" s="280" t="s">
        <v>542</v>
      </c>
      <c r="J48" s="280" t="s">
        <v>424</v>
      </c>
      <c r="N48" s="238" t="str">
        <f t="shared" si="0"/>
        <v>M_00.0035.0000354</v>
      </c>
    </row>
    <row r="49" spans="1:14" ht="110.25" x14ac:dyDescent="0.25">
      <c r="A49" s="281" t="s">
        <v>491</v>
      </c>
      <c r="B49" s="281" t="s">
        <v>492</v>
      </c>
      <c r="C49" s="285" t="s">
        <v>424</v>
      </c>
      <c r="D49" s="285" t="s">
        <v>424</v>
      </c>
      <c r="E49" s="285" t="s">
        <v>424</v>
      </c>
      <c r="F49" s="285" t="s">
        <v>424</v>
      </c>
      <c r="G49" s="286" t="s">
        <v>424</v>
      </c>
      <c r="H49" s="286" t="s">
        <v>424</v>
      </c>
      <c r="I49" s="280" t="s">
        <v>543</v>
      </c>
      <c r="J49" s="281" t="s">
        <v>424</v>
      </c>
      <c r="N49" s="238" t="str">
        <f t="shared" si="0"/>
        <v>M_00.0035.0000354.1.</v>
      </c>
    </row>
    <row r="50" spans="1:14" ht="110.25" x14ac:dyDescent="0.25">
      <c r="A50" s="281" t="s">
        <v>493</v>
      </c>
      <c r="B50" s="281" t="s">
        <v>494</v>
      </c>
      <c r="C50" s="285" t="s">
        <v>424</v>
      </c>
      <c r="D50" s="285" t="s">
        <v>424</v>
      </c>
      <c r="E50" s="285" t="s">
        <v>424</v>
      </c>
      <c r="F50" s="285" t="s">
        <v>424</v>
      </c>
      <c r="G50" s="286" t="s">
        <v>424</v>
      </c>
      <c r="H50" s="286" t="s">
        <v>424</v>
      </c>
      <c r="I50" s="280" t="s">
        <v>543</v>
      </c>
      <c r="J50" s="281" t="s">
        <v>424</v>
      </c>
      <c r="N50" s="238" t="str">
        <f t="shared" si="0"/>
        <v>M_00.0035.0000354.2.</v>
      </c>
    </row>
    <row r="51" spans="1:14" ht="110.25" x14ac:dyDescent="0.25">
      <c r="A51" s="281" t="s">
        <v>495</v>
      </c>
      <c r="B51" s="281" t="s">
        <v>496</v>
      </c>
      <c r="C51" s="285" t="s">
        <v>424</v>
      </c>
      <c r="D51" s="285" t="s">
        <v>424</v>
      </c>
      <c r="E51" s="285" t="s">
        <v>424</v>
      </c>
      <c r="F51" s="285" t="s">
        <v>424</v>
      </c>
      <c r="G51" s="286" t="s">
        <v>424</v>
      </c>
      <c r="H51" s="286" t="s">
        <v>424</v>
      </c>
      <c r="I51" s="280" t="s">
        <v>543</v>
      </c>
      <c r="J51" s="281" t="s">
        <v>424</v>
      </c>
      <c r="N51" s="238" t="str">
        <f t="shared" si="0"/>
        <v>M_00.0035.0000354.3.</v>
      </c>
    </row>
    <row r="52" spans="1:14" ht="110.25" x14ac:dyDescent="0.25">
      <c r="A52" s="283" t="s">
        <v>497</v>
      </c>
      <c r="B52" s="281" t="s">
        <v>498</v>
      </c>
      <c r="C52" s="285" t="s">
        <v>424</v>
      </c>
      <c r="D52" s="285" t="s">
        <v>424</v>
      </c>
      <c r="E52" s="285" t="s">
        <v>424</v>
      </c>
      <c r="F52" s="285" t="s">
        <v>424</v>
      </c>
      <c r="G52" s="286" t="s">
        <v>424</v>
      </c>
      <c r="H52" s="286" t="s">
        <v>424</v>
      </c>
      <c r="I52" s="280" t="s">
        <v>543</v>
      </c>
      <c r="J52" s="281" t="s">
        <v>424</v>
      </c>
      <c r="N52" s="238" t="str">
        <f t="shared" si="0"/>
        <v>M_00.0035.0000354.4.</v>
      </c>
    </row>
    <row r="53" spans="1:14" ht="110.25" x14ac:dyDescent="0.25">
      <c r="A53" s="281" t="s">
        <v>499</v>
      </c>
      <c r="B53" s="284" t="s">
        <v>500</v>
      </c>
      <c r="C53" s="285" t="s">
        <v>424</v>
      </c>
      <c r="D53" s="285" t="s">
        <v>424</v>
      </c>
      <c r="E53" s="285" t="s">
        <v>424</v>
      </c>
      <c r="F53" s="285" t="s">
        <v>424</v>
      </c>
      <c r="G53" s="286" t="s">
        <v>424</v>
      </c>
      <c r="H53" s="286" t="s">
        <v>424</v>
      </c>
      <c r="I53" s="280" t="s">
        <v>543</v>
      </c>
      <c r="J53" s="281" t="s">
        <v>424</v>
      </c>
      <c r="N53" s="238" t="str">
        <f t="shared" si="0"/>
        <v>M_00.0035.0000354.5.</v>
      </c>
    </row>
    <row r="54" spans="1:14" ht="110.25" x14ac:dyDescent="0.25">
      <c r="A54" s="281" t="s">
        <v>501</v>
      </c>
      <c r="B54" s="281" t="s">
        <v>502</v>
      </c>
      <c r="C54" s="285" t="s">
        <v>424</v>
      </c>
      <c r="D54" s="285" t="s">
        <v>424</v>
      </c>
      <c r="E54" s="285" t="s">
        <v>424</v>
      </c>
      <c r="F54" s="285" t="s">
        <v>424</v>
      </c>
      <c r="G54" s="286" t="s">
        <v>424</v>
      </c>
      <c r="H54" s="286" t="s">
        <v>424</v>
      </c>
      <c r="I54" s="280" t="s">
        <v>543</v>
      </c>
      <c r="J54" s="281" t="s">
        <v>424</v>
      </c>
      <c r="N54" s="238" t="str">
        <f t="shared" si="0"/>
        <v>M_00.0035.0000354.6.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2025-11-11T08:36:48Z</dcterms:modified>
</cp:coreProperties>
</file>